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601" activeTab="0"/>
  </bookViews>
  <sheets>
    <sheet name="Individual Projects CP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<sst xmlns="http://schemas.openxmlformats.org/spreadsheetml/2006/main" count="25" uniqueCount="25">
  <si>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Description</t>
  </si>
  <si>
    <t>Estimated Capital Cost</t>
  </si>
  <si>
    <t>AIS Service Hub</t>
  </si>
  <si>
    <t>Extended Gymnastics Hall</t>
  </si>
  <si>
    <t>Hydrotherapy Recovery Centre</t>
  </si>
  <si>
    <t>Water Polo Pool</t>
  </si>
  <si>
    <t>Modernisation of existing ASC building fitout</t>
  </si>
  <si>
    <t>Training Facility for Boxing and Cross-training</t>
  </si>
  <si>
    <t>2004/05</t>
  </si>
  <si>
    <t>2003/04</t>
  </si>
  <si>
    <t>2005/06</t>
  </si>
  <si>
    <t>Modern Sports Education and Development Centre</t>
  </si>
  <si>
    <t>2006/07</t>
  </si>
  <si>
    <t>Improvements to Rowing Centre</t>
  </si>
  <si>
    <t>Improved Facilities for Volleyball</t>
  </si>
  <si>
    <t>Upgrading Technology and Airconditioning the Training Halls</t>
  </si>
  <si>
    <t>AIS Arena Airconditioning</t>
  </si>
  <si>
    <t>Upgrading of Campus Engineering Services</t>
  </si>
  <si>
    <t>Improvements to the Existing Pool Complex</t>
  </si>
  <si>
    <t>Athlete's Physical Development Centre</t>
  </si>
  <si>
    <t>Estimated Cash Flows *</t>
  </si>
  <si>
    <t xml:space="preserve">   increases (as per Government forward year parameter changes).</t>
  </si>
  <si>
    <t>* Estimates of project expenditure have been adjusted for expected forward year price</t>
  </si>
  <si>
    <t>Redevelopment of AIS Residences, Dining and Kitchen Facilities</t>
  </si>
  <si>
    <t>Capital Funding by Facility Project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</si>
</sst>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[Red]\-#,##0\ 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&quot;$&quot;#,##0.000"/>
    <numFmt numFmtId="175" formatCode="&quot;$&quot;#,##0"/>
    <numFmt numFmtId="176" formatCode="&quot;$&quot;#,##0.0"/>
    <numFmt numFmtId="177" formatCode="&quot;$&quot;#,##0.00"/>
    <numFmt numFmtId="178" formatCode="&quot;$&quot;#,##0.0000"/>
    <numFmt numFmtId="179" formatCode="&quot;$&quot;#,##0.00000"/>
    <numFmt numFmtId="180" formatCode="0.000%"/>
  </numFmts>
  <fonts count="7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74" fontId="2" fillId="0" borderId="1" xfId="0" applyNumberFormat="1" applyFont="1" applyBorder="1" applyAlignment="1">
      <alignment horizontal="center" vertical="top" wrapText="1"/>
    </xf>
    <xf numFmtId="174" fontId="2" fillId="0" borderId="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 vertical="top" wrapText="1"/>
    </xf>
    <xf numFmtId="165" fontId="1" fillId="0" borderId="9" xfId="15" applyNumberFormat="1" applyFont="1" applyBorder="1" applyAlignment="1">
      <alignment wrapText="1"/>
    </xf>
    <xf numFmtId="0" fontId="0" fillId="0" borderId="10" xfId="0" applyBorder="1" applyAlignment="1">
      <alignment/>
    </xf>
    <xf numFmtId="174" fontId="2" fillId="0" borderId="11" xfId="0" applyNumberFormat="1" applyFont="1" applyBorder="1" applyAlignment="1">
      <alignment horizontal="center" vertical="top" wrapText="1"/>
    </xf>
    <xf numFmtId="174" fontId="3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2" fillId="0" borderId="14" xfId="0" applyNumberFormat="1" applyFont="1" applyBorder="1" applyAlignment="1">
      <alignment horizontal="center" vertical="top" wrapText="1"/>
    </xf>
    <xf numFmtId="174" fontId="2" fillId="0" borderId="15" xfId="0" applyNumberFormat="1" applyFont="1" applyBorder="1" applyAlignment="1">
      <alignment horizontal="center" vertical="top" wrapText="1"/>
    </xf>
    <xf numFmtId="174" fontId="2" fillId="0" borderId="16" xfId="0" applyNumberFormat="1" applyFont="1" applyBorder="1" applyAlignment="1">
      <alignment horizontal="center" vertical="top" wrapText="1"/>
    </xf>
    <xf numFmtId="174" fontId="2" fillId="0" borderId="17" xfId="0" applyNumberFormat="1" applyFont="1" applyBorder="1" applyAlignment="1">
      <alignment horizontal="center" vertical="top" wrapText="1"/>
    </xf>
    <xf numFmtId="10" fontId="2" fillId="0" borderId="18" xfId="19" applyNumberFormat="1" applyFont="1" applyBorder="1" applyAlignment="1">
      <alignment horizontal="center" vertical="center" wrapText="1"/>
    </xf>
    <xf numFmtId="10" fontId="2" fillId="0" borderId="19" xfId="19" applyNumberFormat="1" applyFont="1" applyBorder="1" applyAlignment="1">
      <alignment horizontal="center" vertical="center" wrapText="1"/>
    </xf>
    <xf numFmtId="10" fontId="2" fillId="0" borderId="20" xfId="19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quotePrefix="1">
      <alignment vertical="top"/>
    </xf>
    <xf numFmtId="0" fontId="2" fillId="0" borderId="0" xfId="0" applyNumberFormat="1" applyFont="1" applyFill="1" applyBorder="1" applyAlignment="1">
      <alignment vertical="top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A1" sqref="A1"/>
    </sheetView>
  </sheetViews>
  <sheetFormatPr defaultColWidth="9.140625" defaultRowHeight="12.75" outlineLevelRow="1"/>
  <cols>
    <col min="1" max="1" width="29.57421875" style="0" customWidth="1"/>
    <col min="2" max="2" width="12.57421875" style="0" customWidth="1"/>
    <col min="4" max="4" width="12.00390625" style="0" customWidth="1"/>
  </cols>
  <sheetData>
    <row r="2" spans="1:4" ht="18">
      <c r="A2" s="12" t="s">
        <v>24</v>
      </c>
      <c r="D2" s="2"/>
    </row>
    <row r="3" ht="13.5" thickBot="1">
      <c r="D3" s="2"/>
    </row>
    <row r="4" spans="1:6" s="1" customFormat="1" ht="26.25" thickBot="1">
      <c r="A4" s="11" t="s">
        <v>0</v>
      </c>
      <c r="B4" s="14" t="s">
        <v>1</v>
      </c>
      <c r="C4" s="29" t="s">
        <v>20</v>
      </c>
      <c r="D4" s="30"/>
      <c r="E4" s="30"/>
      <c r="F4" s="31"/>
    </row>
    <row r="5" spans="2:6" ht="21" customHeight="1">
      <c r="B5" s="15"/>
      <c r="C5" s="18" t="s">
        <v>9</v>
      </c>
      <c r="D5" s="10" t="s">
        <v>8</v>
      </c>
      <c r="E5" s="10" t="s">
        <v>10</v>
      </c>
      <c r="F5" s="19" t="s">
        <v>12</v>
      </c>
    </row>
    <row r="6" spans="1:6" ht="37.5" customHeight="1">
      <c r="A6" s="13" t="s">
        <v>11</v>
      </c>
      <c r="B6" s="16">
        <f>SUM(C6:F6)</f>
        <v>4.7891</v>
      </c>
      <c r="C6" s="20">
        <f>1*C27</f>
        <v>1.0455</v>
      </c>
      <c r="D6" s="3">
        <f>3.5*D27</f>
        <v>3.7436000000000003</v>
      </c>
      <c r="E6" s="3"/>
      <c r="F6" s="21"/>
    </row>
    <row r="7" spans="1:6" s="9" customFormat="1" ht="45">
      <c r="A7" s="13" t="s">
        <v>23</v>
      </c>
      <c r="B7" s="16">
        <v>20.737</v>
      </c>
      <c r="C7" s="20">
        <v>0.209</v>
      </c>
      <c r="D7" s="3">
        <v>10.696</v>
      </c>
      <c r="E7" s="3">
        <v>5.689</v>
      </c>
      <c r="F7" s="21">
        <v>4.141</v>
      </c>
    </row>
    <row r="8" spans="1:6" ht="15">
      <c r="A8" s="13" t="s">
        <v>2</v>
      </c>
      <c r="B8" s="16">
        <f aca="true" t="shared" si="0" ref="B8:B19">SUM(C8:F8)</f>
        <v>8.508600000000001</v>
      </c>
      <c r="C8" s="20">
        <f>2*C27</f>
        <v>2.091</v>
      </c>
      <c r="D8" s="3">
        <f>6*D27</f>
        <v>6.4176</v>
      </c>
      <c r="E8" s="3"/>
      <c r="F8" s="21"/>
    </row>
    <row r="9" spans="1:6" ht="17.25" customHeight="1">
      <c r="A9" s="13" t="s">
        <v>14</v>
      </c>
      <c r="B9" s="16">
        <f t="shared" si="0"/>
        <v>0.32088</v>
      </c>
      <c r="C9" s="20"/>
      <c r="D9" s="3">
        <f>0.3*D27</f>
        <v>0.32088</v>
      </c>
      <c r="E9" s="3"/>
      <c r="F9" s="21"/>
    </row>
    <row r="10" spans="1:6" ht="30">
      <c r="A10" s="13" t="s">
        <v>15</v>
      </c>
      <c r="B10" s="16">
        <f t="shared" si="0"/>
        <v>4.352200000000001</v>
      </c>
      <c r="C10" s="20"/>
      <c r="D10" s="3">
        <f>1*D27</f>
        <v>1.0696</v>
      </c>
      <c r="E10" s="3">
        <f>3*E27</f>
        <v>3.2826000000000004</v>
      </c>
      <c r="F10" s="21"/>
    </row>
    <row r="11" spans="1:6" ht="15">
      <c r="A11" s="13" t="s">
        <v>3</v>
      </c>
      <c r="B11" s="16">
        <f t="shared" si="0"/>
        <v>1.3904800000000002</v>
      </c>
      <c r="C11" s="20"/>
      <c r="D11" s="3">
        <f>1.3*D27</f>
        <v>1.3904800000000002</v>
      </c>
      <c r="E11" s="3"/>
      <c r="F11" s="21"/>
    </row>
    <row r="12" spans="1:6" ht="17.25" customHeight="1">
      <c r="A12" s="13" t="s">
        <v>4</v>
      </c>
      <c r="B12" s="16">
        <f t="shared" si="0"/>
        <v>1.6413000000000002</v>
      </c>
      <c r="C12" s="20"/>
      <c r="D12" s="3"/>
      <c r="E12" s="3">
        <f>1.5*E27</f>
        <v>1.6413000000000002</v>
      </c>
      <c r="F12" s="21"/>
    </row>
    <row r="13" spans="1:6" ht="15">
      <c r="A13" s="13" t="s">
        <v>5</v>
      </c>
      <c r="B13" s="16">
        <f t="shared" si="0"/>
        <v>4.7050600000000005</v>
      </c>
      <c r="C13" s="20"/>
      <c r="D13" s="3"/>
      <c r="E13" s="3">
        <f>4.3*E27</f>
        <v>4.7050600000000005</v>
      </c>
      <c r="F13" s="21"/>
    </row>
    <row r="14" spans="1:6" ht="30">
      <c r="A14" s="13" t="s">
        <v>7</v>
      </c>
      <c r="B14" s="16">
        <f t="shared" si="0"/>
        <v>0.2674</v>
      </c>
      <c r="C14" s="20"/>
      <c r="D14" s="3">
        <f>0.25*D27</f>
        <v>0.2674</v>
      </c>
      <c r="E14" s="3"/>
      <c r="F14" s="21"/>
    </row>
    <row r="15" spans="1:6" ht="15">
      <c r="A15" s="13" t="s">
        <v>13</v>
      </c>
      <c r="B15" s="16">
        <f t="shared" si="0"/>
        <v>0.5348</v>
      </c>
      <c r="C15" s="20"/>
      <c r="D15" s="3">
        <f>0.5*D27</f>
        <v>0.5348</v>
      </c>
      <c r="E15" s="3"/>
      <c r="F15" s="21"/>
    </row>
    <row r="16" spans="1:6" ht="15">
      <c r="A16" s="13" t="s">
        <v>16</v>
      </c>
      <c r="B16" s="16">
        <f t="shared" si="0"/>
        <v>1.1765600000000003</v>
      </c>
      <c r="C16" s="20"/>
      <c r="D16" s="3">
        <f>1.1*D27</f>
        <v>1.1765600000000003</v>
      </c>
      <c r="E16" s="3"/>
      <c r="F16" s="21"/>
    </row>
    <row r="17" spans="1:6" ht="30">
      <c r="A17" s="13" t="s">
        <v>18</v>
      </c>
      <c r="B17" s="16">
        <f t="shared" si="0"/>
        <v>1.31304</v>
      </c>
      <c r="C17" s="20"/>
      <c r="D17" s="3"/>
      <c r="E17" s="3">
        <f>1.2*E27</f>
        <v>1.31304</v>
      </c>
      <c r="F17" s="21"/>
    </row>
    <row r="18" spans="1:6" ht="30">
      <c r="A18" s="13" t="s">
        <v>19</v>
      </c>
      <c r="B18" s="16">
        <f t="shared" si="0"/>
        <v>8.36504958</v>
      </c>
      <c r="C18" s="20"/>
      <c r="D18" s="3"/>
      <c r="E18" s="3">
        <f>1.2*E27</f>
        <v>1.31304</v>
      </c>
      <c r="F18" s="21">
        <f>6.3*F27</f>
        <v>7.05200958</v>
      </c>
    </row>
    <row r="19" spans="1:6" ht="31.5" customHeight="1">
      <c r="A19" s="13" t="s">
        <v>17</v>
      </c>
      <c r="B19" s="16">
        <f t="shared" si="0"/>
        <v>6.1658365</v>
      </c>
      <c r="C19" s="20"/>
      <c r="D19" s="3">
        <f>1*D27</f>
        <v>1.0696</v>
      </c>
      <c r="E19" s="3">
        <f>2.1*E27</f>
        <v>2.29782</v>
      </c>
      <c r="F19" s="21">
        <f>2.5*F27</f>
        <v>2.7984165</v>
      </c>
    </row>
    <row r="20" spans="1:6" ht="30.75" thickBot="1">
      <c r="A20" s="13" t="s">
        <v>6</v>
      </c>
      <c r="B20" s="16">
        <f>SUM(C20:F20)</f>
        <v>1.0942</v>
      </c>
      <c r="C20" s="22"/>
      <c r="D20" s="4"/>
      <c r="E20" s="4">
        <f>1*E27</f>
        <v>1.0942</v>
      </c>
      <c r="F20" s="23"/>
    </row>
    <row r="21" spans="1:6" ht="16.5" thickBot="1">
      <c r="A21" s="5"/>
      <c r="B21" s="17">
        <f>SUM(B6:B20)</f>
        <v>65.36150608000001</v>
      </c>
      <c r="C21" s="6">
        <f>SUM(C6:C20)</f>
        <v>3.3455000000000004</v>
      </c>
      <c r="D21" s="7">
        <f>SUM(D6:D20)</f>
        <v>26.68652</v>
      </c>
      <c r="E21" s="7">
        <f>SUM(E6:E20)</f>
        <v>21.336060000000003</v>
      </c>
      <c r="F21" s="8">
        <f>SUM(F6:F20)</f>
        <v>13.99142608</v>
      </c>
    </row>
    <row r="23" ht="15">
      <c r="A23" s="27" t="s">
        <v>22</v>
      </c>
    </row>
    <row r="24" ht="15">
      <c r="A24" s="28" t="s">
        <v>21</v>
      </c>
    </row>
    <row r="25" ht="15">
      <c r="A25" s="27"/>
    </row>
    <row r="27" spans="3:6" ht="15.75" hidden="1" outlineLevel="1" thickBot="1">
      <c r="C27" s="24">
        <v>1.0455</v>
      </c>
      <c r="D27" s="25">
        <v>1.0696</v>
      </c>
      <c r="E27" s="25">
        <v>1.0942</v>
      </c>
      <c r="F27" s="26">
        <v>1.1193666</v>
      </c>
    </row>
    <row r="28" ht="12.75" collapsed="1"/>
  </sheetData>
  <mergeCells count="1"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Gresta Semmens</dc:creator>
  <cp:keywords/>
  <dc:description/>
  <cp:lastModifiedBy>Hawkins</cp:lastModifiedBy>
  <cp:lastPrinted>2002-07-09T02:09:55Z</cp:lastPrinted>
  <dcterms:created xsi:type="dcterms:W3CDTF">2001-10-16T04:22:59Z</dcterms:created>
  <dcterms:modified xsi:type="dcterms:W3CDTF">2002-07-09T02:11:49Z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